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2330" activeTab="1"/>
  </bookViews>
  <sheets>
    <sheet name="Tabelle1" sheetId="1" r:id="rId1"/>
    <sheet name="Tabelle2" sheetId="2" r:id="rId2"/>
    <sheet name="Tabelle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" l="1"/>
  <c r="E17" i="2" s="1"/>
  <c r="D15" i="2"/>
  <c r="E15" i="2" s="1"/>
  <c r="D14" i="2"/>
  <c r="E14" i="2" s="1"/>
  <c r="D13" i="2"/>
  <c r="E13" i="2" s="1"/>
  <c r="D12" i="2"/>
  <c r="E12" i="2" s="1"/>
  <c r="I15" i="2" l="1"/>
  <c r="I14" i="2"/>
  <c r="I13" i="2"/>
  <c r="I12" i="2"/>
  <c r="G13" i="2" l="1"/>
  <c r="H13" i="2" s="1"/>
  <c r="F14" i="2"/>
  <c r="G15" i="2"/>
  <c r="H15" i="2" s="1"/>
  <c r="F17" i="2"/>
  <c r="G14" i="2" l="1"/>
  <c r="H14" i="2" s="1"/>
  <c r="F15" i="2"/>
  <c r="J15" i="2" s="1"/>
  <c r="J14" i="2"/>
  <c r="F13" i="2"/>
  <c r="J13" i="2" s="1"/>
  <c r="F12" i="2"/>
  <c r="J12" i="2" s="1"/>
  <c r="K12" i="2" s="1"/>
  <c r="M12" i="2" s="1"/>
  <c r="G12" i="2"/>
  <c r="H12" i="2" s="1"/>
  <c r="G17" i="2"/>
  <c r="H17" i="2" s="1"/>
  <c r="N12" i="2" l="1"/>
  <c r="O12" i="2" s="1"/>
  <c r="P12" i="2" s="1"/>
  <c r="K15" i="2"/>
  <c r="M15" i="2" s="1"/>
  <c r="N15" i="2" s="1"/>
  <c r="O15" i="2" s="1"/>
  <c r="K13" i="2"/>
  <c r="M13" i="2" s="1"/>
  <c r="N13" i="2" s="1"/>
  <c r="O13" i="2" s="1"/>
  <c r="K14" i="2"/>
  <c r="M14" i="2" s="1"/>
  <c r="N14" i="2" s="1"/>
  <c r="O14" i="2" s="1"/>
</calcChain>
</file>

<file path=xl/sharedStrings.xml><?xml version="1.0" encoding="utf-8"?>
<sst xmlns="http://schemas.openxmlformats.org/spreadsheetml/2006/main" count="78" uniqueCount="65">
  <si>
    <t>Einbauplatz</t>
  </si>
  <si>
    <t>Seriennummer</t>
  </si>
  <si>
    <t>PcbId</t>
  </si>
  <si>
    <t>Status</t>
  </si>
  <si>
    <t>Messung beendet</t>
  </si>
  <si>
    <t>Fehler [%]</t>
  </si>
  <si>
    <t>Druchfluss [m³/h]</t>
  </si>
  <si>
    <t>Volumen [m³]</t>
  </si>
  <si>
    <t>Zeit [S]</t>
  </si>
  <si>
    <t>Fehlergrenze [%]</t>
  </si>
  <si>
    <t>Zielwert Justage [%]</t>
  </si>
  <si>
    <t>Pfad 1 Fehler [%]</t>
  </si>
  <si>
    <t>Pfad 1 Druchfluss [m³/h]</t>
  </si>
  <si>
    <t>Pfad 1 Volumen [m³]</t>
  </si>
  <si>
    <t>Pfad 1 Zeit [S]</t>
  </si>
  <si>
    <t>Pfad 2 Fehler [%]</t>
  </si>
  <si>
    <t>Pfad 2 Druchfluss [m³/h]</t>
  </si>
  <si>
    <t>Pfad 2 Volumen [m³]</t>
  </si>
  <si>
    <t>Pfad 2 Zeit [S]</t>
  </si>
  <si>
    <t>Pfad 3 Fehler [%]</t>
  </si>
  <si>
    <t>Pfad 3 Druchfluss [m³/h]</t>
  </si>
  <si>
    <t>Pfad 3 Volumen [m³]</t>
  </si>
  <si>
    <t>Pfad 3 Zeit [S]</t>
  </si>
  <si>
    <t>Qm</t>
  </si>
  <si>
    <t>Display</t>
  </si>
  <si>
    <t>Channel 1</t>
  </si>
  <si>
    <t>Channel 2</t>
  </si>
  <si>
    <t>Channel 3</t>
  </si>
  <si>
    <t xml:space="preserve">Ref </t>
  </si>
  <si>
    <t>Qm Corrected</t>
  </si>
  <si>
    <t>ScaleFactorRefToDut</t>
  </si>
  <si>
    <t>DeviationDutToRefRel</t>
  </si>
  <si>
    <t>DeviationDutToRefPer</t>
  </si>
  <si>
    <t>CalculateCalibFactorRel</t>
  </si>
  <si>
    <t>reqDeviationRel</t>
  </si>
  <si>
    <t>BuildMeterCalibFactor</t>
  </si>
  <si>
    <t>Cordonel Calculation Of Scale Factor</t>
  </si>
  <si>
    <t>Date:</t>
  </si>
  <si>
    <t xml:space="preserve">File: </t>
  </si>
  <si>
    <t>CordonelCalFactorCalculationCheck.xlsx</t>
  </si>
  <si>
    <t>Author:</t>
  </si>
  <si>
    <t>Roland Drabesch/Thomas Wiedebusch</t>
  </si>
  <si>
    <t>Measurement Time</t>
  </si>
  <si>
    <t>Nominal Scale Cordonel:</t>
  </si>
  <si>
    <t>norm</t>
  </si>
  <si>
    <t>UInt16</t>
  </si>
  <si>
    <t>Required Deviation:</t>
  </si>
  <si>
    <t>%</t>
  </si>
  <si>
    <t>s</t>
  </si>
  <si>
    <t>m³</t>
  </si>
  <si>
    <t>Name</t>
  </si>
  <si>
    <t>Unit</t>
  </si>
  <si>
    <t>m³/h</t>
  </si>
  <si>
    <t>FlowRateCmPh</t>
  </si>
  <si>
    <t>Back calculation using the real calculation factor</t>
  </si>
  <si>
    <t>Qm corr</t>
  </si>
  <si>
    <t>For theoretical back-calculation the Qm corrected will be taken.</t>
  </si>
  <si>
    <t>Measured deviation after Qm correction</t>
  </si>
  <si>
    <t>The calculated calib factor corrects the deviation of the corrected volume and the required deviation</t>
  </si>
  <si>
    <t>Input of real measurements</t>
  </si>
  <si>
    <t>Dut to Ref Deviation Theoretical</t>
  </si>
  <si>
    <t>Constant flow required for this</t>
  </si>
  <si>
    <t>Base of the correction to the real measuremnt Om corrected is the requirement of a constant flow rate during the measurement time</t>
  </si>
  <si>
    <t>Qm Corrected using the flow rate of the device and the refrence time to calculate the accumulated volume back to the ref time</t>
  </si>
  <si>
    <t>Before each calibration run the default calib factor has to be set(15625)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</si>
</sst>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7" formatCode="_-* #,##0_-;\-* #,##0_-;_-* &quot;-&quot;??_-;_-@_-"/>
    <numFmt numFmtId="170" formatCode="#,##0.000000"/>
    <numFmt numFmtId="172" formatCode="#,##0.0000"/>
    <numFmt numFmtId="175" formatCode="_-* #,##0.000000\ _€_-;\-* #,##0.000000\ _€_-;_-* &quot;-&quot;??????\ _€_-;_-@_-"/>
    <numFmt numFmtId="183" formatCode="0.000000"/>
    <numFmt numFmtId="185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2" fillId="0" borderId="0" xfId="0" applyFont="1"/>
    <xf numFmtId="15" fontId="0" fillId="0" borderId="0" xfId="0" applyNumberFormat="1"/>
    <xf numFmtId="170" fontId="0" fillId="0" borderId="0" xfId="1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172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70" fontId="0" fillId="2" borderId="1" xfId="1" applyNumberFormat="1" applyFont="1" applyFill="1" applyBorder="1" applyAlignment="1">
      <alignment horizontal="center"/>
    </xf>
    <xf numFmtId="170" fontId="0" fillId="0" borderId="1" xfId="1" applyNumberFormat="1" applyFont="1" applyBorder="1" applyAlignment="1">
      <alignment horizontal="center"/>
    </xf>
    <xf numFmtId="172" fontId="0" fillId="0" borderId="1" xfId="1" applyNumberFormat="1" applyFont="1" applyBorder="1" applyAlignment="1">
      <alignment horizontal="center"/>
    </xf>
    <xf numFmtId="170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5" fontId="0" fillId="0" borderId="1" xfId="0" applyNumberFormat="1" applyBorder="1" applyAlignment="1">
      <alignment horizontal="center"/>
    </xf>
    <xf numFmtId="183" fontId="0" fillId="0" borderId="1" xfId="0" applyNumberFormat="1" applyBorder="1" applyAlignment="1">
      <alignment horizontal="center"/>
    </xf>
    <xf numFmtId="185" fontId="0" fillId="0" borderId="1" xfId="0" applyNumberFormat="1" applyBorder="1" applyAlignment="1">
      <alignment horizontal="center"/>
    </xf>
    <xf numFmtId="167" fontId="0" fillId="0" borderId="1" xfId="1" applyNumberFormat="1" applyFont="1" applyFill="1" applyBorder="1"/>
    <xf numFmtId="185" fontId="0" fillId="0" borderId="0" xfId="0" applyNumberFormat="1"/>
    <xf numFmtId="0" fontId="0" fillId="3" borderId="1" xfId="1" applyNumberFormat="1" applyFont="1" applyFill="1" applyBorder="1"/>
    <xf numFmtId="170" fontId="0" fillId="4" borderId="1" xfId="1" applyNumberFormat="1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baseColWidth="10" defaultRowHeight="15" x14ac:dyDescent="0.25"/>
  <sheetData>
    <row r="1" spans="1:6" x14ac:dyDescent="0.25">
      <c r="A1" s="1" t="s">
        <v>0</v>
      </c>
      <c r="B1" s="1">
        <v>3</v>
      </c>
      <c r="C1" s="1">
        <v>4</v>
      </c>
      <c r="D1" s="1">
        <v>5</v>
      </c>
      <c r="E1" s="1">
        <v>6</v>
      </c>
      <c r="F1" s="1">
        <v>7</v>
      </c>
    </row>
    <row r="2" spans="1:6" ht="30" x14ac:dyDescent="0.25">
      <c r="A2" s="1" t="s">
        <v>1</v>
      </c>
      <c r="B2" s="1">
        <v>22797839</v>
      </c>
      <c r="C2" s="1">
        <v>22797840</v>
      </c>
      <c r="D2" s="1">
        <v>22797837</v>
      </c>
      <c r="E2" s="1">
        <v>22797836</v>
      </c>
      <c r="F2" s="1">
        <v>22797838</v>
      </c>
    </row>
    <row r="3" spans="1:6" x14ac:dyDescent="0.25">
      <c r="A3" s="1" t="s">
        <v>2</v>
      </c>
      <c r="B3" s="1">
        <v>222830038</v>
      </c>
      <c r="C3" s="1">
        <v>222830333</v>
      </c>
      <c r="D3" s="1">
        <v>222830037</v>
      </c>
      <c r="E3" s="1">
        <v>222830371</v>
      </c>
      <c r="F3" s="1">
        <v>222830336</v>
      </c>
    </row>
    <row r="4" spans="1:6" ht="30" x14ac:dyDescent="0.25">
      <c r="A4" s="1" t="s">
        <v>3</v>
      </c>
      <c r="B4" s="1" t="s">
        <v>4</v>
      </c>
      <c r="C4" s="1" t="s">
        <v>4</v>
      </c>
      <c r="D4" s="1" t="s">
        <v>4</v>
      </c>
      <c r="E4" s="1" t="s">
        <v>4</v>
      </c>
      <c r="F4" s="1" t="s">
        <v>4</v>
      </c>
    </row>
    <row r="5" spans="1:6" x14ac:dyDescent="0.25">
      <c r="A5" s="1" t="s">
        <v>5</v>
      </c>
      <c r="B5" s="2">
        <v>26216.57</v>
      </c>
      <c r="C5" s="1">
        <v>-0.28999999999999998</v>
      </c>
      <c r="D5" s="1">
        <v>-0.85</v>
      </c>
      <c r="E5" s="1">
        <v>-0.45</v>
      </c>
      <c r="F5" s="1">
        <v>-0.88</v>
      </c>
    </row>
    <row r="6" spans="1:6" ht="30" x14ac:dyDescent="0.25">
      <c r="A6" s="1" t="s">
        <v>6</v>
      </c>
      <c r="B6" s="2">
        <v>-14899.7356</v>
      </c>
      <c r="C6" s="1">
        <v>56.452399999999997</v>
      </c>
      <c r="D6" s="1">
        <v>56.1357</v>
      </c>
      <c r="E6" s="1">
        <v>56.361699999999999</v>
      </c>
      <c r="F6" s="1">
        <v>56.118200000000002</v>
      </c>
    </row>
    <row r="7" spans="1:6" ht="30" x14ac:dyDescent="0.25">
      <c r="A7" s="1" t="s">
        <v>7</v>
      </c>
      <c r="B7" s="1">
        <v>329.90949999999998</v>
      </c>
      <c r="C7" s="1">
        <v>1.25</v>
      </c>
      <c r="D7" s="1">
        <v>1.2430000000000001</v>
      </c>
      <c r="E7" s="1">
        <v>1.2470000000000001</v>
      </c>
      <c r="F7" s="1">
        <v>1.2396</v>
      </c>
    </row>
    <row r="8" spans="1:6" x14ac:dyDescent="0.25">
      <c r="A8" s="1" t="s">
        <v>8</v>
      </c>
      <c r="B8" s="1">
        <v>79.709999999999994</v>
      </c>
      <c r="C8" s="1">
        <v>79.709999999999994</v>
      </c>
      <c r="D8" s="1">
        <v>79.709999999999994</v>
      </c>
      <c r="E8" s="1">
        <v>79.650000000000006</v>
      </c>
      <c r="F8" s="1">
        <v>79.52</v>
      </c>
    </row>
    <row r="9" spans="1:6" ht="30" x14ac:dyDescent="0.25">
      <c r="A9" s="1" t="s">
        <v>9</v>
      </c>
      <c r="B9" s="1"/>
      <c r="C9" s="1"/>
      <c r="D9" s="1"/>
      <c r="E9" s="1"/>
      <c r="F9" s="1"/>
    </row>
    <row r="10" spans="1:6" ht="30" x14ac:dyDescent="0.25">
      <c r="A10" s="1" t="s">
        <v>10</v>
      </c>
      <c r="B10" s="1">
        <v>-0.8</v>
      </c>
      <c r="C10" s="1">
        <v>-0.8</v>
      </c>
      <c r="D10" s="1">
        <v>-0.8</v>
      </c>
      <c r="E10" s="1">
        <v>-0.8</v>
      </c>
      <c r="F10" s="1">
        <v>-0.8</v>
      </c>
    </row>
    <row r="11" spans="1:6" ht="30" x14ac:dyDescent="0.25">
      <c r="A11" s="1" t="s">
        <v>11</v>
      </c>
      <c r="B11" s="1">
        <v>-1.61</v>
      </c>
      <c r="C11" s="1">
        <v>0.4</v>
      </c>
      <c r="D11" s="1">
        <v>-0.79</v>
      </c>
      <c r="E11" s="1">
        <v>-0.32</v>
      </c>
      <c r="F11" s="1">
        <v>-1.38</v>
      </c>
    </row>
    <row r="12" spans="1:6" ht="45" x14ac:dyDescent="0.25">
      <c r="A12" s="1" t="s">
        <v>12</v>
      </c>
      <c r="B12" s="1">
        <v>55.703299999999999</v>
      </c>
      <c r="C12" s="1">
        <v>56.842599999999997</v>
      </c>
      <c r="D12" s="1">
        <v>56.1691</v>
      </c>
      <c r="E12" s="1">
        <v>56.436799999999998</v>
      </c>
      <c r="F12" s="1">
        <v>55.835999999999999</v>
      </c>
    </row>
    <row r="13" spans="1:6" ht="45" x14ac:dyDescent="0.25">
      <c r="A13" s="1" t="s">
        <v>13</v>
      </c>
      <c r="B13" s="1">
        <v>1.2334000000000001</v>
      </c>
      <c r="C13" s="1">
        <v>1.2576000000000001</v>
      </c>
      <c r="D13" s="1">
        <v>1.2437</v>
      </c>
      <c r="E13" s="1">
        <v>1.2485999999999999</v>
      </c>
      <c r="F13" s="1">
        <v>1.2343999999999999</v>
      </c>
    </row>
    <row r="14" spans="1:6" ht="30" x14ac:dyDescent="0.25">
      <c r="A14" s="1" t="s">
        <v>14</v>
      </c>
      <c r="B14" s="1">
        <v>79.709999999999994</v>
      </c>
      <c r="C14" s="1">
        <v>79.650000000000006</v>
      </c>
      <c r="D14" s="1">
        <v>79.709999999999994</v>
      </c>
      <c r="E14" s="1">
        <v>79.650000000000006</v>
      </c>
      <c r="F14" s="1">
        <v>79.59</v>
      </c>
    </row>
    <row r="15" spans="1:6" ht="30" x14ac:dyDescent="0.25">
      <c r="A15" s="1" t="s">
        <v>15</v>
      </c>
      <c r="B15" s="1">
        <v>0.51</v>
      </c>
      <c r="C15" s="1">
        <v>-1.3</v>
      </c>
      <c r="D15" s="1">
        <v>-1.41</v>
      </c>
      <c r="E15" s="1">
        <v>-2.61</v>
      </c>
      <c r="F15" s="1">
        <v>-2.37</v>
      </c>
    </row>
    <row r="16" spans="1:6" ht="45" x14ac:dyDescent="0.25">
      <c r="A16" s="1" t="s">
        <v>16</v>
      </c>
      <c r="B16" s="1">
        <v>56.906199999999998</v>
      </c>
      <c r="C16" s="1">
        <v>55.882100000000001</v>
      </c>
      <c r="D16" s="1">
        <v>55.818300000000001</v>
      </c>
      <c r="E16" s="1">
        <v>55.137700000000002</v>
      </c>
      <c r="F16" s="1">
        <v>55.2727</v>
      </c>
    </row>
    <row r="17" spans="1:6" ht="45" x14ac:dyDescent="0.25">
      <c r="A17" s="1" t="s">
        <v>17</v>
      </c>
      <c r="B17" s="1">
        <v>1.2589999999999999</v>
      </c>
      <c r="C17" s="1">
        <v>1.2363999999999999</v>
      </c>
      <c r="D17" s="1">
        <v>1.2350000000000001</v>
      </c>
      <c r="E17" s="1">
        <v>1.2199</v>
      </c>
      <c r="F17" s="1">
        <v>1.2219</v>
      </c>
    </row>
    <row r="18" spans="1:6" ht="30" x14ac:dyDescent="0.25">
      <c r="A18" s="1" t="s">
        <v>18</v>
      </c>
      <c r="B18" s="1">
        <v>79.650000000000006</v>
      </c>
      <c r="C18" s="1">
        <v>79.650000000000006</v>
      </c>
      <c r="D18" s="1">
        <v>79.650000000000006</v>
      </c>
      <c r="E18" s="1">
        <v>79.650000000000006</v>
      </c>
      <c r="F18" s="1">
        <v>79.59</v>
      </c>
    </row>
    <row r="19" spans="1:6" ht="30" x14ac:dyDescent="0.25">
      <c r="A19" s="1" t="s">
        <v>19</v>
      </c>
      <c r="B19" s="1">
        <v>-0.04</v>
      </c>
      <c r="C19" s="1">
        <v>0.03</v>
      </c>
      <c r="D19" s="1">
        <v>-0.35</v>
      </c>
      <c r="E19" s="1">
        <v>1.46</v>
      </c>
      <c r="F19" s="1">
        <v>0.21</v>
      </c>
    </row>
    <row r="20" spans="1:6" ht="45" x14ac:dyDescent="0.25">
      <c r="A20" s="1" t="s">
        <v>20</v>
      </c>
      <c r="B20" s="1">
        <v>56.5961</v>
      </c>
      <c r="C20" s="1">
        <v>56.632899999999999</v>
      </c>
      <c r="D20" s="1">
        <v>56.4191</v>
      </c>
      <c r="E20" s="1">
        <v>57.443100000000001</v>
      </c>
      <c r="F20" s="1">
        <v>56.736600000000003</v>
      </c>
    </row>
    <row r="21" spans="1:6" ht="45" x14ac:dyDescent="0.25">
      <c r="A21" s="1" t="s">
        <v>21</v>
      </c>
      <c r="B21" s="1">
        <v>1.2531000000000001</v>
      </c>
      <c r="C21" s="1">
        <v>1.2529999999999999</v>
      </c>
      <c r="D21" s="1">
        <v>1.2483</v>
      </c>
      <c r="E21" s="1">
        <v>1.2708999999999999</v>
      </c>
      <c r="F21" s="1">
        <v>1.2533000000000001</v>
      </c>
    </row>
    <row r="22" spans="1:6" ht="30" x14ac:dyDescent="0.25">
      <c r="A22" s="1" t="s">
        <v>22</v>
      </c>
      <c r="B22" s="1">
        <v>79.709999999999994</v>
      </c>
      <c r="C22" s="1">
        <v>79.650000000000006</v>
      </c>
      <c r="D22" s="1">
        <v>79.650000000000006</v>
      </c>
      <c r="E22" s="1">
        <v>79.650000000000006</v>
      </c>
      <c r="F22" s="1">
        <v>79.52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B8" sqref="B8"/>
    </sheetView>
  </sheetViews>
  <sheetFormatPr baseColWidth="10" defaultRowHeight="15" x14ac:dyDescent="0.25"/>
  <cols>
    <col min="1" max="1" width="24.5703125" customWidth="1"/>
    <col min="2" max="2" width="20" customWidth="1"/>
    <col min="3" max="3" width="18.140625" bestFit="1" customWidth="1"/>
    <col min="4" max="4" width="16.42578125" customWidth="1"/>
    <col min="5" max="5" width="13.28515625" bestFit="1" customWidth="1"/>
    <col min="6" max="6" width="19.5703125" customWidth="1"/>
    <col min="7" max="7" width="20.5703125" customWidth="1"/>
    <col min="8" max="8" width="22" customWidth="1"/>
    <col min="9" max="9" width="17.28515625" customWidth="1"/>
    <col min="10" max="10" width="22.140625" customWidth="1"/>
    <col min="11" max="11" width="20.85546875" customWidth="1"/>
    <col min="12" max="12" width="4.28515625" customWidth="1"/>
    <col min="13" max="13" width="12.42578125" bestFit="1" customWidth="1"/>
    <col min="14" max="14" width="20.7109375" customWidth="1"/>
    <col min="15" max="15" width="14.28515625" customWidth="1"/>
  </cols>
  <sheetData>
    <row r="1" spans="1:16" x14ac:dyDescent="0.25">
      <c r="A1" s="3" t="s">
        <v>36</v>
      </c>
    </row>
    <row r="2" spans="1:16" x14ac:dyDescent="0.25">
      <c r="A2" t="s">
        <v>37</v>
      </c>
      <c r="B2" s="4">
        <v>44944</v>
      </c>
    </row>
    <row r="3" spans="1:16" x14ac:dyDescent="0.25">
      <c r="A3" t="s">
        <v>38</v>
      </c>
      <c r="B3" t="s">
        <v>39</v>
      </c>
    </row>
    <row r="4" spans="1:16" x14ac:dyDescent="0.25">
      <c r="A4" t="s">
        <v>40</v>
      </c>
      <c r="B4" t="s">
        <v>41</v>
      </c>
    </row>
    <row r="6" spans="1:16" x14ac:dyDescent="0.25">
      <c r="A6" s="11" t="s">
        <v>43</v>
      </c>
      <c r="B6" s="22">
        <v>15625</v>
      </c>
      <c r="C6" s="11" t="s">
        <v>45</v>
      </c>
    </row>
    <row r="7" spans="1:16" x14ac:dyDescent="0.25">
      <c r="A7" s="11" t="s">
        <v>46</v>
      </c>
      <c r="B7" s="24">
        <v>1</v>
      </c>
      <c r="C7" s="11" t="s">
        <v>47</v>
      </c>
    </row>
    <row r="9" spans="1:16" x14ac:dyDescent="0.25">
      <c r="B9" s="13" t="s">
        <v>59</v>
      </c>
      <c r="C9" s="13"/>
      <c r="D9" s="13" t="s">
        <v>61</v>
      </c>
      <c r="E9" s="13"/>
      <c r="F9" s="8" t="s">
        <v>57</v>
      </c>
      <c r="G9" s="9"/>
      <c r="H9" s="10"/>
      <c r="M9" s="13" t="s">
        <v>54</v>
      </c>
      <c r="N9" s="13"/>
      <c r="O9" s="13"/>
    </row>
    <row r="10" spans="1:16" x14ac:dyDescent="0.25">
      <c r="A10" s="11" t="s">
        <v>50</v>
      </c>
      <c r="B10" s="12" t="s">
        <v>42</v>
      </c>
      <c r="C10" s="12" t="s">
        <v>23</v>
      </c>
      <c r="D10" s="12" t="s">
        <v>53</v>
      </c>
      <c r="E10" s="12" t="s">
        <v>29</v>
      </c>
      <c r="F10" s="12" t="s">
        <v>30</v>
      </c>
      <c r="G10" s="12" t="s">
        <v>31</v>
      </c>
      <c r="H10" s="12" t="s">
        <v>32</v>
      </c>
      <c r="I10" s="12" t="s">
        <v>34</v>
      </c>
      <c r="J10" s="12" t="s">
        <v>33</v>
      </c>
      <c r="K10" s="12" t="s">
        <v>35</v>
      </c>
      <c r="L10" s="12"/>
      <c r="M10" s="12" t="s">
        <v>55</v>
      </c>
      <c r="N10" s="13" t="s">
        <v>60</v>
      </c>
      <c r="O10" s="13"/>
    </row>
    <row r="11" spans="1:16" x14ac:dyDescent="0.25">
      <c r="A11" s="11" t="s">
        <v>51</v>
      </c>
      <c r="B11" s="12" t="s">
        <v>48</v>
      </c>
      <c r="C11" s="12" t="s">
        <v>49</v>
      </c>
      <c r="D11" s="12" t="s">
        <v>52</v>
      </c>
      <c r="E11" s="12" t="s">
        <v>49</v>
      </c>
      <c r="F11" s="12" t="s">
        <v>44</v>
      </c>
      <c r="G11" s="12" t="s">
        <v>44</v>
      </c>
      <c r="H11" s="12" t="s">
        <v>47</v>
      </c>
      <c r="I11" s="12" t="s">
        <v>44</v>
      </c>
      <c r="J11" s="12" t="s">
        <v>44</v>
      </c>
      <c r="K11" s="12" t="s">
        <v>45</v>
      </c>
      <c r="L11" s="12"/>
      <c r="M11" s="12" t="s">
        <v>49</v>
      </c>
      <c r="N11" s="12" t="s">
        <v>44</v>
      </c>
      <c r="O11" s="12" t="s">
        <v>47</v>
      </c>
    </row>
    <row r="12" spans="1:16" x14ac:dyDescent="0.25">
      <c r="A12" s="11" t="s">
        <v>24</v>
      </c>
      <c r="B12" s="14">
        <v>79.6485595703125</v>
      </c>
      <c r="C12" s="14">
        <v>1.24282</v>
      </c>
      <c r="D12" s="15">
        <f>C12/B12*3600</f>
        <v>56.173671239469044</v>
      </c>
      <c r="E12" s="15">
        <f>D12/3600*$B$17</f>
        <v>1.2482621118076631</v>
      </c>
      <c r="F12" s="15">
        <f>$C$17/E12</f>
        <v>1.007506556024053</v>
      </c>
      <c r="G12" s="15">
        <f>(E12-$C$17)/$C$17</f>
        <v>-7.4506274715236591E-3</v>
      </c>
      <c r="H12" s="16">
        <f>G12*100</f>
        <v>-0.74506274715236587</v>
      </c>
      <c r="I12" s="17">
        <f>1+ ($B$7/100)</f>
        <v>1.01</v>
      </c>
      <c r="J12" s="15">
        <f>F12*I12</f>
        <v>1.0175816215842937</v>
      </c>
      <c r="K12" s="18">
        <f>ROUND(J12*$B$6,0)</f>
        <v>15900</v>
      </c>
      <c r="L12" s="18"/>
      <c r="M12" s="19">
        <f>K12/$B$6*E12</f>
        <v>1.2702315249754781</v>
      </c>
      <c r="N12" s="20">
        <f>(M12-$C$17)/$C$17</f>
        <v>1.0018241484977609E-2</v>
      </c>
      <c r="O12" s="21">
        <f>N12*100</f>
        <v>1.0018241484977608</v>
      </c>
      <c r="P12" s="23">
        <f>ROUND(O12,2)</f>
        <v>1</v>
      </c>
    </row>
    <row r="13" spans="1:16" x14ac:dyDescent="0.25">
      <c r="A13" s="11" t="s">
        <v>25</v>
      </c>
      <c r="B13" s="14">
        <v>79.648590087890597</v>
      </c>
      <c r="C13" s="14">
        <v>1.24362398242187</v>
      </c>
      <c r="D13" s="15">
        <f t="shared" ref="D13:D15" si="0">C13/B13*3600</f>
        <v>56.209988548176469</v>
      </c>
      <c r="E13" s="15">
        <f>D13/3600*$B$17</f>
        <v>1.249069136156651</v>
      </c>
      <c r="F13" s="15">
        <f>$C$17/E13</f>
        <v>1.0068556054089588</v>
      </c>
      <c r="G13" s="15">
        <f>(E13-$C$17)/$C$17</f>
        <v>-6.8089260983695858E-3</v>
      </c>
      <c r="H13" s="16">
        <f>G13*100</f>
        <v>-0.68089260983695854</v>
      </c>
      <c r="I13" s="17">
        <f>1+ ($B$7/100)</f>
        <v>1.01</v>
      </c>
      <c r="J13" s="15">
        <f t="shared" ref="J13:J15" si="1">F13*I13</f>
        <v>1.0169241614630484</v>
      </c>
      <c r="K13" s="18">
        <f t="shared" ref="K13:K15" si="2">ROUND(J13*$B$6,0)</f>
        <v>15889</v>
      </c>
      <c r="L13" s="18"/>
      <c r="M13" s="19">
        <f t="shared" ref="M13:M15" si="3">K13/$B$6*E13</f>
        <v>1.2701734082811538</v>
      </c>
      <c r="N13" s="20">
        <f t="shared" ref="N13:N15" si="4">(M13-$C$17)/$C$17</f>
        <v>9.9720302862723181E-3</v>
      </c>
      <c r="O13" s="21">
        <f t="shared" ref="O13:O15" si="5">N13*100</f>
        <v>0.99720302862723176</v>
      </c>
    </row>
    <row r="14" spans="1:16" x14ac:dyDescent="0.25">
      <c r="A14" s="11" t="s">
        <v>26</v>
      </c>
      <c r="B14" s="14">
        <v>79.648590087890597</v>
      </c>
      <c r="C14" s="14">
        <v>1.23610722167969</v>
      </c>
      <c r="D14" s="15">
        <f t="shared" si="0"/>
        <v>55.870241935687943</v>
      </c>
      <c r="E14" s="15">
        <f>D14/3600*$B$17</f>
        <v>1.2415194636031783</v>
      </c>
      <c r="F14" s="15">
        <f>$C$17/E14</f>
        <v>1.0129782884214384</v>
      </c>
      <c r="G14" s="15">
        <f>(E14-$C$17)/$C$17</f>
        <v>-1.2812010454501531E-2</v>
      </c>
      <c r="H14" s="16">
        <f t="shared" ref="H14:H15" si="6">G14*100</f>
        <v>-1.281201045450153</v>
      </c>
      <c r="I14" s="17">
        <f>1+ ($B$7/100)</f>
        <v>1.01</v>
      </c>
      <c r="J14" s="15">
        <f t="shared" si="1"/>
        <v>1.0231080713056528</v>
      </c>
      <c r="K14" s="18">
        <f t="shared" si="2"/>
        <v>15986</v>
      </c>
      <c r="L14" s="18"/>
      <c r="M14" s="19">
        <f t="shared" si="3"/>
        <v>1.2702035292902663</v>
      </c>
      <c r="N14" s="20">
        <f t="shared" si="4"/>
        <v>9.9959808559577385E-3</v>
      </c>
      <c r="O14" s="21">
        <f t="shared" si="5"/>
        <v>0.9995980855957739</v>
      </c>
    </row>
    <row r="15" spans="1:16" x14ac:dyDescent="0.25">
      <c r="A15" s="11" t="s">
        <v>27</v>
      </c>
      <c r="B15" s="14">
        <v>79.711029052734403</v>
      </c>
      <c r="C15" s="14">
        <v>1.2496875703125001</v>
      </c>
      <c r="D15" s="15">
        <f t="shared" si="0"/>
        <v>56.439808977358467</v>
      </c>
      <c r="E15" s="15">
        <f>D15/3600*$B$17</f>
        <v>1.254176086226628</v>
      </c>
      <c r="F15" s="15">
        <f>$C$17/E15</f>
        <v>1.0027557335002459</v>
      </c>
      <c r="G15" s="15">
        <f>(E15-$C$17)/$C$17</f>
        <v>-2.748160302835344E-3</v>
      </c>
      <c r="H15" s="16">
        <f t="shared" si="6"/>
        <v>-0.27481603028353441</v>
      </c>
      <c r="I15" s="17">
        <f>1+ ($B$7/100)</f>
        <v>1.01</v>
      </c>
      <c r="J15" s="15">
        <f t="shared" si="1"/>
        <v>1.0127832908352483</v>
      </c>
      <c r="K15" s="18">
        <f t="shared" si="2"/>
        <v>15825</v>
      </c>
      <c r="L15" s="18"/>
      <c r="M15" s="19">
        <f t="shared" si="3"/>
        <v>1.2702295401303287</v>
      </c>
      <c r="N15" s="20">
        <f t="shared" si="4"/>
        <v>1.0016663245288269E-2</v>
      </c>
      <c r="O15" s="21">
        <f t="shared" si="5"/>
        <v>1.0016663245288269</v>
      </c>
    </row>
    <row r="16" spans="1:16" x14ac:dyDescent="0.25">
      <c r="H16" s="7"/>
    </row>
    <row r="17" spans="1:12" x14ac:dyDescent="0.25">
      <c r="A17" s="11" t="s">
        <v>28</v>
      </c>
      <c r="B17" s="25">
        <v>79.997327989311998</v>
      </c>
      <c r="C17" s="25">
        <v>1.25763226128265</v>
      </c>
      <c r="D17" s="15">
        <f>C17/B17*3600</f>
        <v>56.595342049704847</v>
      </c>
      <c r="E17" s="15">
        <f>D17/3600*$B$17</f>
        <v>1.25763226128265</v>
      </c>
      <c r="F17" s="15">
        <f>$C$17/E17</f>
        <v>1</v>
      </c>
      <c r="G17" s="15">
        <f>(E17-$C$17)/$C$17</f>
        <v>0</v>
      </c>
      <c r="H17" s="16">
        <f>G17*100</f>
        <v>0</v>
      </c>
      <c r="I17" s="6"/>
      <c r="J17" s="5"/>
      <c r="K17" s="6"/>
      <c r="L17" s="6"/>
    </row>
    <row r="20" spans="1:12" x14ac:dyDescent="0.25">
      <c r="A20" t="s">
        <v>63</v>
      </c>
    </row>
    <row r="21" spans="1:12" x14ac:dyDescent="0.25">
      <c r="A21" t="s">
        <v>56</v>
      </c>
    </row>
    <row r="22" spans="1:12" x14ac:dyDescent="0.25">
      <c r="A22" t="s">
        <v>58</v>
      </c>
    </row>
    <row r="23" spans="1:12" x14ac:dyDescent="0.25">
      <c r="A23" t="s">
        <v>62</v>
      </c>
    </row>
    <row r="24" spans="1:12" x14ac:dyDescent="0.25">
      <c r="A24" t="s">
        <v>64</v>
      </c>
    </row>
  </sheetData>
  <mergeCells count="5">
    <mergeCell ref="M9:O9"/>
    <mergeCell ref="N10:O10"/>
    <mergeCell ref="F9:H9"/>
    <mergeCell ref="B9:C9"/>
    <mergeCell ref="D9:E9"/>
  </mergeCells>
  <conditionalFormatting sqref="O12:O15">
    <cfRule type="expression" dxfId="0" priority="1">
      <formula>ROUND(O12-$B$7,2)=0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9" sqref="G9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Pfeiffer, Andreas</dc:creator>
  <cp:lastModifiedBy>Thomas</cp:lastModifiedBy>
  <dcterms:created xsi:type="dcterms:W3CDTF">2023-01-17T09:50:30Z</dcterms:created>
  <dcterms:modified xsi:type="dcterms:W3CDTF">2023-01-18T11:02:08Z</dcterms:modified>
</cp:coreProperties>
</file>